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0" activeTab="0"/>
  </bookViews>
  <sheets>
    <sheet name="Buffer Cache Stats" sheetId="1" r:id="rId1"/>
  </sheets>
  <definedNames/>
  <calcPr fullCalcOnLoad="1"/>
</workbook>
</file>

<file path=xl/sharedStrings.xml><?xml version="1.0" encoding="utf-8"?>
<sst xmlns="http://schemas.openxmlformats.org/spreadsheetml/2006/main" count="156" uniqueCount="43">
  <si>
    <t>pg_stat_bgwriter performance analysis</t>
  </si>
  <si>
    <t>Greg Smith</t>
  </si>
  <si>
    <t>2ndQuadrant</t>
  </si>
  <si>
    <t>Effective buffer cache system</t>
  </si>
  <si>
    <t>shared_buffers=10GB</t>
  </si>
  <si>
    <t>96GB RAM</t>
  </si>
  <si>
    <t>First Sample</t>
  </si>
  <si>
    <t>Second Sample</t>
  </si>
  <si>
    <t>Difference</t>
  </si>
  <si>
    <t>Computed/units</t>
  </si>
  <si>
    <t>checkpoints_timed</t>
  </si>
  <si>
    <t>timed checkpoint %</t>
  </si>
  <si>
    <t xml:space="preserve">checkpoints_req    </t>
  </si>
  <si>
    <t>minutes between</t>
  </si>
  <si>
    <t xml:space="preserve">buffers_checkpoint </t>
  </si>
  <si>
    <t>percent</t>
  </si>
  <si>
    <t xml:space="preserve">buffers_clean      </t>
  </si>
  <si>
    <t xml:space="preserve">maxwritten_clean   </t>
  </si>
  <si>
    <t>per second</t>
  </si>
  <si>
    <t xml:space="preserve">buffers_backend    </t>
  </si>
  <si>
    <t xml:space="preserve">buffers_alloc      </t>
  </si>
  <si>
    <t>MB/s</t>
  </si>
  <si>
    <t>total_writes</t>
  </si>
  <si>
    <t xml:space="preserve">now                </t>
  </si>
  <si>
    <t>seconds</t>
  </si>
  <si>
    <t>avg checkpoint write</t>
  </si>
  <si>
    <t>MB</t>
  </si>
  <si>
    <t>pg_buffercache statistics</t>
  </si>
  <si>
    <t xml:space="preserve"> count  </t>
  </si>
  <si>
    <t xml:space="preserve"> isdirty </t>
  </si>
  <si>
    <t xml:space="preserve"> usagecount </t>
  </si>
  <si>
    <t>Percent</t>
  </si>
  <si>
    <t>Cumulative</t>
  </si>
  <si>
    <t xml:space="preserve"> f       </t>
  </si>
  <si>
    <t xml:space="preserve"> t       </t>
  </si>
  <si>
    <t>count</t>
  </si>
  <si>
    <t>isdirty</t>
  </si>
  <si>
    <t>f</t>
  </si>
  <si>
    <t>t</t>
  </si>
  <si>
    <t>Slightly effective buffer cache</t>
  </si>
  <si>
    <t xml:space="preserve"> count </t>
  </si>
  <si>
    <t xml:space="preserve"> usagecount</t>
  </si>
  <si>
    <t>Minimally effective buffer cache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</si>
</sst>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0.0"/>
    <numFmt numFmtId="167" formatCode="#,##0"/>
    <numFmt numFmtId="168" formatCode="MM/DD/YY\ HH:MM\ AM/PM"/>
    <numFmt numFmtId="169" formatCode="0"/>
    <numFmt numFmtId="170" formatCode="YYYY\-MM\-DD\ HH:MM:SS"/>
    <numFmt numFmtId="171" formatCode="0.00"/>
    <numFmt numFmtId="172" formatCode="0.00%"/>
    <numFmt numFmtId="173" formatCode="0.0%"/>
    <numFmt numFmtId="174" formatCode="0%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74" fontId="0" fillId="0" borderId="0" xfId="0" applyNumberFormat="1" applyAlignment="1">
      <alignment/>
    </xf>
    <xf numFmtId="17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55">
      <selection activeCell="A78" sqref="A78"/>
    </sheetView>
  </sheetViews>
  <sheetFormatPr defaultColWidth="12.57421875" defaultRowHeight="12.75"/>
  <cols>
    <col min="1" max="1" width="17.140625" style="0" customWidth="1"/>
    <col min="2" max="3" width="17.00390625" style="0" customWidth="1"/>
    <col min="4" max="4" width="11.421875" style="0" customWidth="1"/>
    <col min="5" max="5" width="11.57421875" style="0" customWidth="1"/>
    <col min="6" max="6" width="10.28125" style="0" customWidth="1"/>
    <col min="7" max="7" width="5.28125" style="0" customWidth="1"/>
    <col min="8" max="8" width="6.140625" style="0" customWidth="1"/>
    <col min="9" max="9" width="17.57421875" style="0" customWidth="1"/>
    <col min="10" max="10" width="11.57421875" style="0" customWidth="1"/>
    <col min="11" max="11" width="22.8515625" style="0" customWidth="1"/>
    <col min="12" max="16384" width="11.57421875" style="0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ht="12.75">
      <c r="A3" s="1"/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/>
    </row>
    <row r="8" spans="2:5" ht="12.75">
      <c r="B8" s="2" t="s">
        <v>6</v>
      </c>
      <c r="C8" s="2" t="s">
        <v>7</v>
      </c>
      <c r="D8" s="2" t="s">
        <v>8</v>
      </c>
      <c r="E8" t="s">
        <v>9</v>
      </c>
    </row>
    <row r="9" spans="1:6" ht="12.75">
      <c r="A9" t="s">
        <v>10</v>
      </c>
      <c r="B9">
        <v>1745</v>
      </c>
      <c r="C9">
        <v>3185</v>
      </c>
      <c r="D9" s="3">
        <f>C9-B9</f>
        <v>1440</v>
      </c>
      <c r="E9" s="4">
        <f>100*D9/(D9+D10)</f>
        <v>100</v>
      </c>
      <c r="F9" t="s">
        <v>11</v>
      </c>
    </row>
    <row r="10" spans="1:6" ht="12.75">
      <c r="A10" t="s">
        <v>12</v>
      </c>
      <c r="B10">
        <v>2</v>
      </c>
      <c r="C10">
        <v>2</v>
      </c>
      <c r="D10" s="3">
        <f>C10-B10</f>
        <v>0</v>
      </c>
      <c r="E10" s="4">
        <f>D17/(D9+D10)/60</f>
        <v>5.000005445122952</v>
      </c>
      <c r="F10" t="s">
        <v>13</v>
      </c>
    </row>
    <row r="11" spans="1:6" ht="12.75">
      <c r="A11" t="s">
        <v>14</v>
      </c>
      <c r="B11" s="5">
        <v>92068744</v>
      </c>
      <c r="C11" s="5">
        <v>153806959</v>
      </c>
      <c r="D11" s="3">
        <f>C11-B11</f>
        <v>61738215</v>
      </c>
      <c r="E11" s="4">
        <f>100*D11/(D16)</f>
        <v>90.36381664941302</v>
      </c>
      <c r="F11" t="s">
        <v>15</v>
      </c>
    </row>
    <row r="12" spans="1:6" ht="12.75">
      <c r="A12" t="s">
        <v>16</v>
      </c>
      <c r="B12" s="5">
        <v>26184</v>
      </c>
      <c r="C12" s="5">
        <v>28957</v>
      </c>
      <c r="D12" s="3">
        <f>C12-B12</f>
        <v>2773</v>
      </c>
      <c r="E12" s="4">
        <f>100*D12/(D16)</f>
        <v>0.004058731914565757</v>
      </c>
      <c r="F12" t="s">
        <v>15</v>
      </c>
    </row>
    <row r="13" spans="1:6" ht="12.75">
      <c r="A13" t="s">
        <v>17</v>
      </c>
      <c r="B13">
        <v>211</v>
      </c>
      <c r="C13">
        <v>217</v>
      </c>
      <c r="D13" s="3">
        <f>C13-B13</f>
        <v>6</v>
      </c>
      <c r="E13" s="4">
        <f>D13/D17</f>
        <v>1.3888873763563828E-05</v>
      </c>
      <c r="F13" t="s">
        <v>18</v>
      </c>
    </row>
    <row r="14" spans="1:6" ht="12.75">
      <c r="A14" t="s">
        <v>19</v>
      </c>
      <c r="B14" s="5">
        <v>25332603</v>
      </c>
      <c r="C14" s="5">
        <v>31913447</v>
      </c>
      <c r="D14" s="3">
        <f>C14-B14</f>
        <v>6580844</v>
      </c>
      <c r="E14" s="4">
        <f>100*D14/(D16)</f>
        <v>9.632124618672403</v>
      </c>
      <c r="F14" t="s">
        <v>15</v>
      </c>
    </row>
    <row r="15" spans="1:8" ht="12.75">
      <c r="A15" t="s">
        <v>20</v>
      </c>
      <c r="B15" s="5">
        <v>8634156</v>
      </c>
      <c r="C15" s="5">
        <v>10242182</v>
      </c>
      <c r="D15" s="3">
        <f>C15-B15</f>
        <v>1608026</v>
      </c>
      <c r="E15" s="4">
        <f>D15/D17</f>
        <v>3.722278353754748</v>
      </c>
      <c r="F15" t="s">
        <v>18</v>
      </c>
      <c r="G15" s="4">
        <f>E15*8*1024/(1024*1024)</f>
        <v>0.029080299638708968</v>
      </c>
      <c r="H15" t="s">
        <v>21</v>
      </c>
    </row>
    <row r="16" spans="1:8" ht="12.75">
      <c r="A16" t="s">
        <v>22</v>
      </c>
      <c r="B16" s="6"/>
      <c r="D16" s="3">
        <f>D11+D12+D14</f>
        <v>68321832</v>
      </c>
      <c r="E16" s="4">
        <f>D16/D17</f>
        <v>158.15221665723593</v>
      </c>
      <c r="F16" t="s">
        <v>18</v>
      </c>
      <c r="G16" s="4">
        <f>E16*8*1024/(1024*1024)</f>
        <v>1.2355641926346557</v>
      </c>
      <c r="H16" t="s">
        <v>21</v>
      </c>
    </row>
    <row r="17" spans="1:7" ht="12.75">
      <c r="A17" t="s">
        <v>23</v>
      </c>
      <c r="B17" s="6">
        <v>40226.711818138116</v>
      </c>
      <c r="C17" s="6">
        <v>40231.71182358324</v>
      </c>
      <c r="D17" s="7">
        <f>24*60*60*(C17-B17)</f>
        <v>432000.470458623</v>
      </c>
      <c r="E17" s="4"/>
      <c r="F17" t="s">
        <v>24</v>
      </c>
      <c r="G17" s="4"/>
    </row>
    <row r="18" spans="1:7" ht="12.75">
      <c r="A18" t="s">
        <v>25</v>
      </c>
      <c r="B18" s="8"/>
      <c r="C18" s="8"/>
      <c r="D18" s="9"/>
      <c r="E18" s="4">
        <f>D11/(D10+D9)*8192/1024/1024</f>
        <v>334.9512532552083</v>
      </c>
      <c r="F18" t="s">
        <v>26</v>
      </c>
      <c r="G18" s="4"/>
    </row>
    <row r="19" ht="12.75">
      <c r="G19" s="4"/>
    </row>
    <row r="20" spans="1:7" ht="12.75">
      <c r="A20" s="1"/>
      <c r="G20" s="4"/>
    </row>
    <row r="21" spans="1:7" ht="12.75">
      <c r="A21" s="10" t="s">
        <v>27</v>
      </c>
      <c r="G21" s="4"/>
    </row>
    <row r="22" ht="12.75">
      <c r="G22" s="4"/>
    </row>
    <row r="23" spans="1:7" ht="12.75">
      <c r="A23" s="2" t="s">
        <v>28</v>
      </c>
      <c r="B23" s="2" t="s">
        <v>29</v>
      </c>
      <c r="C23" s="2" t="s">
        <v>30</v>
      </c>
      <c r="D23" s="2" t="s">
        <v>31</v>
      </c>
      <c r="E23" t="s">
        <v>32</v>
      </c>
      <c r="G23" s="4"/>
    </row>
    <row r="24" spans="1:5" ht="12.75">
      <c r="A24">
        <v>670629</v>
      </c>
      <c r="B24" t="s">
        <v>33</v>
      </c>
      <c r="C24">
        <v>5</v>
      </c>
      <c r="D24" s="11">
        <f>$A24/SUM($A$24:$A$34)</f>
        <v>0.5116493225097656</v>
      </c>
      <c r="E24" s="11">
        <f>SUM($D$24:D24)</f>
        <v>0.5116493225097656</v>
      </c>
    </row>
    <row r="25" spans="1:5" ht="12.75">
      <c r="A25">
        <v>75766</v>
      </c>
      <c r="B25" t="s">
        <v>34</v>
      </c>
      <c r="C25">
        <v>5</v>
      </c>
      <c r="D25" s="11">
        <f>$A25/SUM($A$24:$A$34)</f>
        <v>0.05780487060546875</v>
      </c>
      <c r="E25" s="11">
        <f>SUM($D$24:D25)</f>
        <v>0.5694541931152344</v>
      </c>
    </row>
    <row r="26" spans="1:7" ht="12.75">
      <c r="A26">
        <v>237311</v>
      </c>
      <c r="B26" t="s">
        <v>33</v>
      </c>
      <c r="C26">
        <v>4</v>
      </c>
      <c r="D26" s="11">
        <f>$A26/SUM($A$24:$A$34)</f>
        <v>0.18105392456054686</v>
      </c>
      <c r="E26" s="11">
        <f>SUM($D$24:D26)</f>
        <v>0.7505081176757812</v>
      </c>
      <c r="G26" s="4"/>
    </row>
    <row r="27" spans="1:7" ht="12.75">
      <c r="A27">
        <v>5372</v>
      </c>
      <c r="B27" t="s">
        <v>34</v>
      </c>
      <c r="C27">
        <v>4</v>
      </c>
      <c r="D27" s="11">
        <f>$A27/SUM($A$24:$A$34)</f>
        <v>0.0040985107421875</v>
      </c>
      <c r="E27" s="11">
        <f>SUM($D$24:D27)</f>
        <v>0.7546066284179687</v>
      </c>
      <c r="G27" s="4"/>
    </row>
    <row r="28" spans="1:7" ht="12.75">
      <c r="A28">
        <v>74682</v>
      </c>
      <c r="B28" t="s">
        <v>33</v>
      </c>
      <c r="C28">
        <v>3</v>
      </c>
      <c r="D28" s="11">
        <f>$A28/SUM($A$24:$A$34)</f>
        <v>0.05697784423828125</v>
      </c>
      <c r="E28" s="11">
        <f>SUM($D$24:D28)</f>
        <v>0.81158447265625</v>
      </c>
      <c r="G28" s="4"/>
    </row>
    <row r="29" spans="1:7" ht="12.75">
      <c r="A29">
        <v>31</v>
      </c>
      <c r="B29" t="s">
        <v>34</v>
      </c>
      <c r="C29">
        <v>3</v>
      </c>
      <c r="D29" s="11">
        <f>$A29/SUM($A$24:$A$34)</f>
        <v>2.3651123046875E-05</v>
      </c>
      <c r="E29" s="11">
        <f>SUM($D$24:D29)</f>
        <v>0.8116081237792968</v>
      </c>
      <c r="G29" s="4"/>
    </row>
    <row r="30" spans="1:7" ht="12.75">
      <c r="A30">
        <v>73786</v>
      </c>
      <c r="B30" t="s">
        <v>33</v>
      </c>
      <c r="C30">
        <v>2</v>
      </c>
      <c r="D30" s="11">
        <f>$A30/SUM($A$24:$A$34)</f>
        <v>0.05629425048828125</v>
      </c>
      <c r="E30" s="11">
        <f>SUM($D$24:D30)</f>
        <v>0.867902374267578</v>
      </c>
      <c r="G30" s="4"/>
    </row>
    <row r="31" spans="1:7" ht="12.75">
      <c r="A31">
        <v>18</v>
      </c>
      <c r="B31" s="8" t="s">
        <v>34</v>
      </c>
      <c r="C31">
        <v>2</v>
      </c>
      <c r="D31" s="11">
        <f>$A31/SUM($A$24:$A$34)</f>
        <v>1.373291015625E-05</v>
      </c>
      <c r="E31" s="11">
        <f>SUM($D$24:D31)</f>
        <v>0.8679161071777344</v>
      </c>
      <c r="G31" s="4"/>
    </row>
    <row r="32" spans="1:7" ht="12.75">
      <c r="A32">
        <v>104112</v>
      </c>
      <c r="B32" s="8" t="s">
        <v>33</v>
      </c>
      <c r="C32">
        <v>1</v>
      </c>
      <c r="D32" s="11">
        <f>$A32/SUM($A$24:$A$34)</f>
        <v>0.07943115234375</v>
      </c>
      <c r="E32" s="11">
        <f>SUM($D$24:D32)</f>
        <v>0.9473472595214844</v>
      </c>
      <c r="G32" s="4"/>
    </row>
    <row r="33" spans="1:7" ht="12.75">
      <c r="A33">
        <v>62</v>
      </c>
      <c r="B33" s="8" t="s">
        <v>34</v>
      </c>
      <c r="C33">
        <v>1</v>
      </c>
      <c r="D33" s="11">
        <f>$A33/SUM($A$24:$A$34)</f>
        <v>4.730224609375E-05</v>
      </c>
      <c r="E33" s="11">
        <f>SUM($D$24:D33)</f>
        <v>0.9473945617675781</v>
      </c>
      <c r="G33" s="4"/>
    </row>
    <row r="34" spans="1:7" ht="12.75">
      <c r="A34">
        <v>68951</v>
      </c>
      <c r="B34" s="8" t="s">
        <v>33</v>
      </c>
      <c r="C34">
        <v>0</v>
      </c>
      <c r="D34" s="11">
        <f>$A34/SUM($A$24:$A$34)</f>
        <v>0.05260543823242188</v>
      </c>
      <c r="E34" s="11">
        <f>SUM($D$24:D34)</f>
        <v>1</v>
      </c>
      <c r="G34" s="4"/>
    </row>
    <row r="35" spans="2:7" ht="12.75">
      <c r="B35" s="8"/>
      <c r="C35" s="8"/>
      <c r="D35" s="9"/>
      <c r="E35" s="4"/>
      <c r="G35" s="4"/>
    </row>
    <row r="36" spans="1:7" ht="12.75">
      <c r="A36" t="s">
        <v>35</v>
      </c>
      <c r="B36" t="s">
        <v>36</v>
      </c>
      <c r="D36" s="12" t="s">
        <v>31</v>
      </c>
      <c r="E36" s="13" t="s">
        <v>26</v>
      </c>
      <c r="G36" s="4"/>
    </row>
    <row r="37" spans="1:7" ht="12.75">
      <c r="A37" s="3">
        <f>A24+A26+A28+A30+A32+A34</f>
        <v>1229471</v>
      </c>
      <c r="B37" t="s">
        <v>37</v>
      </c>
      <c r="D37" s="14">
        <f>A37/(A37+A38)</f>
        <v>0.9380119323730469</v>
      </c>
      <c r="E37" s="4">
        <f>A37*8192/1024/1024</f>
        <v>9605.2421875</v>
      </c>
      <c r="G37" s="4"/>
    </row>
    <row r="38" spans="1:7" ht="12.75">
      <c r="A38" s="3">
        <f>A25+A27+A29+A31+A33</f>
        <v>81249</v>
      </c>
      <c r="B38" t="s">
        <v>38</v>
      </c>
      <c r="D38" s="14">
        <f>A38/(A38+A37)</f>
        <v>0.06198806762695312</v>
      </c>
      <c r="E38" s="4">
        <f>A38*8192/1024/1024</f>
        <v>634.7578125</v>
      </c>
      <c r="G38" s="4"/>
    </row>
    <row r="39" spans="5:7" ht="12.75">
      <c r="E39" s="4"/>
      <c r="G39" s="4"/>
    </row>
    <row r="40" spans="2:7" ht="12.75">
      <c r="B40" s="8"/>
      <c r="C40" s="8"/>
      <c r="D40" s="9"/>
      <c r="E40" s="4"/>
      <c r="G40" s="4"/>
    </row>
    <row r="41" ht="12.75">
      <c r="A41" s="1" t="s">
        <v>39</v>
      </c>
    </row>
    <row r="43" spans="2:5" ht="12.75">
      <c r="B43" s="2" t="s">
        <v>6</v>
      </c>
      <c r="C43" s="2" t="s">
        <v>7</v>
      </c>
      <c r="D43" s="2" t="s">
        <v>8</v>
      </c>
      <c r="E43" t="s">
        <v>9</v>
      </c>
    </row>
    <row r="44" spans="1:6" ht="12.75">
      <c r="A44" t="s">
        <v>10</v>
      </c>
      <c r="B44">
        <v>131670</v>
      </c>
      <c r="C44">
        <v>132543</v>
      </c>
      <c r="D44" s="3">
        <f>C44-B44</f>
        <v>873</v>
      </c>
      <c r="E44" s="4">
        <f>100*D44/(D44+D45)</f>
        <v>99.88558352402745</v>
      </c>
      <c r="F44" t="s">
        <v>11</v>
      </c>
    </row>
    <row r="45" spans="1:6" ht="12.75">
      <c r="A45" t="s">
        <v>12</v>
      </c>
      <c r="B45">
        <v>16865</v>
      </c>
      <c r="C45">
        <v>16866</v>
      </c>
      <c r="D45" s="3">
        <f>C45-B45</f>
        <v>1</v>
      </c>
      <c r="E45" s="4">
        <f>D52/(D44+D45)/60</f>
        <v>4.997311212816138</v>
      </c>
      <c r="F45" t="s">
        <v>13</v>
      </c>
    </row>
    <row r="46" spans="1:6" ht="12.75">
      <c r="A46" t="s">
        <v>14</v>
      </c>
      <c r="B46">
        <v>274166811</v>
      </c>
      <c r="C46">
        <v>274737745</v>
      </c>
      <c r="D46" s="3">
        <f>C46-B46</f>
        <v>570934</v>
      </c>
      <c r="E46" s="4">
        <f>100*D46/(D51)</f>
        <v>4.562448561635697</v>
      </c>
      <c r="F46" t="s">
        <v>15</v>
      </c>
    </row>
    <row r="47" spans="1:6" ht="12.75">
      <c r="A47" t="s">
        <v>16</v>
      </c>
      <c r="B47">
        <v>490388943</v>
      </c>
      <c r="C47">
        <v>497153192</v>
      </c>
      <c r="D47" s="3">
        <f>C47-B47</f>
        <v>6764249</v>
      </c>
      <c r="E47" s="4">
        <f>100*D47/(D51)</f>
        <v>54.05447585989921</v>
      </c>
      <c r="F47" t="s">
        <v>15</v>
      </c>
    </row>
    <row r="48" spans="1:6" ht="12.75">
      <c r="A48" t="s">
        <v>17</v>
      </c>
      <c r="B48">
        <v>10483</v>
      </c>
      <c r="C48">
        <v>10525</v>
      </c>
      <c r="D48" s="3">
        <f>C48-B48</f>
        <v>42</v>
      </c>
      <c r="E48" s="4">
        <f>D48/D52</f>
        <v>0.00016026925234388997</v>
      </c>
      <c r="F48" t="s">
        <v>18</v>
      </c>
    </row>
    <row r="49" spans="1:6" ht="12.75">
      <c r="A49" t="s">
        <v>19</v>
      </c>
      <c r="B49">
        <v>589744250</v>
      </c>
      <c r="C49">
        <v>594922830</v>
      </c>
      <c r="D49" s="3">
        <f>C49-B49</f>
        <v>5178580</v>
      </c>
      <c r="E49" s="4">
        <f>100*D49/(D51)</f>
        <v>41.38307557846509</v>
      </c>
      <c r="F49" t="s">
        <v>15</v>
      </c>
    </row>
    <row r="50" spans="1:8" ht="12.75">
      <c r="A50" t="s">
        <v>20</v>
      </c>
      <c r="B50">
        <v>73825223446</v>
      </c>
      <c r="C50">
        <v>74494912805</v>
      </c>
      <c r="D50" s="3">
        <f>C50-B50</f>
        <v>669689359</v>
      </c>
      <c r="E50" s="4">
        <f>D50/D52</f>
        <v>2555.49078260926</v>
      </c>
      <c r="F50" t="s">
        <v>18</v>
      </c>
      <c r="G50" s="4">
        <f>E50*8*1024/(1024*1024)</f>
        <v>19.964771739134843</v>
      </c>
      <c r="H50" t="s">
        <v>21</v>
      </c>
    </row>
    <row r="51" spans="1:8" ht="12.75">
      <c r="A51" t="s">
        <v>22</v>
      </c>
      <c r="C51" s="6"/>
      <c r="D51" s="3">
        <f>D46+D47+D49</f>
        <v>12513763</v>
      </c>
      <c r="E51" s="4">
        <f>D51/D52</f>
        <v>47.751700952824606</v>
      </c>
      <c r="F51" t="s">
        <v>18</v>
      </c>
      <c r="G51" s="4">
        <f>E51*8*1024/(1024*1024)</f>
        <v>0.37306016369394224</v>
      </c>
      <c r="H51" t="s">
        <v>21</v>
      </c>
    </row>
    <row r="52" spans="1:6" ht="12.75">
      <c r="A52" t="s">
        <v>23</v>
      </c>
      <c r="B52" s="6">
        <v>40252.42722222222</v>
      </c>
      <c r="C52" s="6">
        <v>40255.4603125</v>
      </c>
      <c r="D52" s="7">
        <f>24*60*60*(C52-B52)</f>
        <v>262059.00000007823</v>
      </c>
      <c r="E52" s="4"/>
      <c r="F52" t="s">
        <v>24</v>
      </c>
    </row>
    <row r="53" spans="1:6" ht="12.75">
      <c r="A53" t="s">
        <v>25</v>
      </c>
      <c r="B53" s="8"/>
      <c r="C53" s="8"/>
      <c r="D53" s="9"/>
      <c r="E53" s="4">
        <f>D46/(D45+D44)*8192/1024/1024</f>
        <v>5.1034575228832955</v>
      </c>
      <c r="F53" t="s">
        <v>26</v>
      </c>
    </row>
    <row r="54" spans="2:5" ht="12.75">
      <c r="B54" s="8"/>
      <c r="C54" s="8"/>
      <c r="D54" s="9"/>
      <c r="E54" s="4"/>
    </row>
    <row r="55" spans="1:5" ht="12.75">
      <c r="A55" s="10" t="s">
        <v>27</v>
      </c>
      <c r="B55" s="8"/>
      <c r="C55" s="8"/>
      <c r="D55" s="9"/>
      <c r="E55" s="4"/>
    </row>
    <row r="56" spans="5:7" ht="12.75">
      <c r="E56" s="4"/>
      <c r="G56" s="4"/>
    </row>
    <row r="57" spans="1:5" ht="12.75">
      <c r="A57" s="2" t="s">
        <v>40</v>
      </c>
      <c r="B57" s="15" t="s">
        <v>29</v>
      </c>
      <c r="C57" s="15" t="s">
        <v>41</v>
      </c>
      <c r="D57" s="2" t="s">
        <v>31</v>
      </c>
      <c r="E57" t="s">
        <v>32</v>
      </c>
    </row>
    <row r="58" spans="1:5" ht="12.75">
      <c r="A58">
        <v>3348</v>
      </c>
      <c r="B58" t="s">
        <v>33</v>
      </c>
      <c r="C58">
        <v>5</v>
      </c>
      <c r="D58" s="11">
        <f>$A59/SUM($A$59:$A$69)</f>
        <v>0.005419051907120344</v>
      </c>
      <c r="E58" s="11">
        <f>SUM($D$58:D58)</f>
        <v>0.005419051907120344</v>
      </c>
    </row>
    <row r="59" spans="1:5" ht="12.75">
      <c r="A59">
        <v>337</v>
      </c>
      <c r="B59" t="s">
        <v>34</v>
      </c>
      <c r="C59">
        <v>5</v>
      </c>
      <c r="D59" s="11">
        <f>$A60/SUM($A$59:$A$69)</f>
        <v>0.04277352543899145</v>
      </c>
      <c r="E59" s="11">
        <f>SUM($D$58:D59)</f>
        <v>0.04819257734611179</v>
      </c>
    </row>
    <row r="60" spans="1:5" ht="12.75">
      <c r="A60">
        <v>2660</v>
      </c>
      <c r="B60" t="s">
        <v>33</v>
      </c>
      <c r="C60">
        <v>4</v>
      </c>
      <c r="D60" s="11">
        <f>$A61/SUM($A$59:$A$69)</f>
        <v>0.005177847816298964</v>
      </c>
      <c r="E60" s="11">
        <f>SUM($D$58:D60)</f>
        <v>0.05337042516241076</v>
      </c>
    </row>
    <row r="61" spans="1:5" ht="12.75">
      <c r="A61">
        <v>322</v>
      </c>
      <c r="B61" t="s">
        <v>34</v>
      </c>
      <c r="C61">
        <v>4</v>
      </c>
      <c r="D61" s="11">
        <f>$A62/SUM($A$59:$A$69)</f>
        <v>0.05168199652666109</v>
      </c>
      <c r="E61" s="11">
        <f>SUM($D$58:D61)</f>
        <v>0.10505242168907185</v>
      </c>
    </row>
    <row r="62" spans="1:5" ht="12.75">
      <c r="A62">
        <v>3214</v>
      </c>
      <c r="B62" t="s">
        <v>33</v>
      </c>
      <c r="C62">
        <v>3</v>
      </c>
      <c r="D62" s="11">
        <f>$A63/SUM($A$59:$A$69)</f>
        <v>0.007493407088184216</v>
      </c>
      <c r="E62" s="11">
        <f>SUM($D$58:D62)</f>
        <v>0.11254582877725607</v>
      </c>
    </row>
    <row r="63" spans="1:5" ht="12.75">
      <c r="A63">
        <v>466</v>
      </c>
      <c r="B63" t="s">
        <v>34</v>
      </c>
      <c r="C63">
        <v>3</v>
      </c>
      <c r="D63" s="11">
        <f>$A64/SUM($A$59:$A$69)</f>
        <v>0.08442143178748311</v>
      </c>
      <c r="E63" s="11">
        <f>SUM($D$58:D63)</f>
        <v>0.19696726056473918</v>
      </c>
    </row>
    <row r="64" spans="1:5" ht="12.75">
      <c r="A64">
        <v>5250</v>
      </c>
      <c r="B64" t="s">
        <v>33</v>
      </c>
      <c r="C64">
        <v>2</v>
      </c>
      <c r="D64" s="11">
        <f>$A65/SUM($A$59:$A$69)</f>
        <v>0.012156686177397569</v>
      </c>
      <c r="E64" s="11">
        <f>SUM($D$58:D64)</f>
        <v>0.20912394674213675</v>
      </c>
    </row>
    <row r="65" spans="1:5" ht="12.75">
      <c r="A65">
        <v>756</v>
      </c>
      <c r="B65" t="s">
        <v>34</v>
      </c>
      <c r="C65">
        <v>2</v>
      </c>
      <c r="D65" s="11">
        <f>$A66/SUM($A$59:$A$69)</f>
        <v>0.39290538367530714</v>
      </c>
      <c r="E65" s="11">
        <f>SUM($D$58:D65)</f>
        <v>0.6020293304174439</v>
      </c>
    </row>
    <row r="66" spans="1:5" ht="12.75">
      <c r="A66">
        <v>24434</v>
      </c>
      <c r="B66" t="s">
        <v>33</v>
      </c>
      <c r="C66">
        <v>1</v>
      </c>
      <c r="D66" s="11">
        <f>$A67/SUM($A$59:$A$69)</f>
        <v>0.01423104135846144</v>
      </c>
      <c r="E66" s="11">
        <f>SUM($D$58:D66)</f>
        <v>0.6162603717759053</v>
      </c>
    </row>
    <row r="67" spans="1:5" ht="12.75">
      <c r="A67">
        <v>885</v>
      </c>
      <c r="B67" t="s">
        <v>34</v>
      </c>
      <c r="C67">
        <v>1</v>
      </c>
      <c r="D67" s="11">
        <f>$A68/SUM($A$59:$A$69)</f>
        <v>0.37629446195407473</v>
      </c>
      <c r="E67" s="11">
        <f>SUM($D$58:D67)</f>
        <v>0.99255483372998</v>
      </c>
    </row>
    <row r="68" spans="1:5" ht="12.75">
      <c r="A68">
        <v>23401</v>
      </c>
      <c r="B68" t="s">
        <v>33</v>
      </c>
      <c r="C68">
        <v>0</v>
      </c>
      <c r="D68" s="11">
        <f>$A69/SUM($A$59:$A$69)</f>
        <v>0.007445166270019939</v>
      </c>
      <c r="E68" s="11">
        <f>SUM($D$58:D68)</f>
        <v>0.9999999999999999</v>
      </c>
    </row>
    <row r="69" spans="1:5" ht="12.75">
      <c r="A69">
        <v>463</v>
      </c>
      <c r="B69" t="s">
        <v>34</v>
      </c>
      <c r="C69">
        <v>0</v>
      </c>
      <c r="D69" s="11">
        <f>$A74/SUM($A$59:$A$69)</f>
        <v>0</v>
      </c>
      <c r="E69" s="11">
        <f>SUM($D$58:D69)</f>
        <v>0.9999999999999999</v>
      </c>
    </row>
    <row r="70" spans="4:5" ht="12.75">
      <c r="D70" s="11"/>
      <c r="E70" s="11"/>
    </row>
    <row r="71" spans="1:5" ht="12.75">
      <c r="A71" t="s">
        <v>35</v>
      </c>
      <c r="B71" t="s">
        <v>36</v>
      </c>
      <c r="D71" s="12" t="s">
        <v>31</v>
      </c>
      <c r="E71" s="13" t="s">
        <v>26</v>
      </c>
    </row>
    <row r="72" spans="1:5" ht="12.75">
      <c r="A72" s="3">
        <f>A58+A60+A62+A64+A66+A68</f>
        <v>62307</v>
      </c>
      <c r="B72" t="s">
        <v>37</v>
      </c>
      <c r="D72" s="14">
        <f>A72/(A72+A73)</f>
        <v>0.9507293701171875</v>
      </c>
      <c r="E72" s="4">
        <f>A72*8192/1024/1024</f>
        <v>486.7734375</v>
      </c>
    </row>
    <row r="73" spans="1:5" ht="12.75">
      <c r="A73" s="3">
        <f>A59+A61+A63+A65+A67+A69</f>
        <v>3229</v>
      </c>
      <c r="B73" t="s">
        <v>38</v>
      </c>
      <c r="D73" s="14">
        <f>A73/(A73+A72)</f>
        <v>0.0492706298828125</v>
      </c>
      <c r="E73" s="4">
        <f>A73*8192/1024/1024</f>
        <v>25.2265625</v>
      </c>
    </row>
    <row r="75" ht="12.75">
      <c r="A75" s="1" t="s">
        <v>42</v>
      </c>
    </row>
    <row r="76" ht="12.75">
      <c r="A76" s="1"/>
    </row>
    <row r="77" spans="2:5" ht="12.75">
      <c r="B77" s="2" t="s">
        <v>6</v>
      </c>
      <c r="C77" s="2" t="s">
        <v>7</v>
      </c>
      <c r="D77" s="2" t="s">
        <v>8</v>
      </c>
      <c r="E77" t="s">
        <v>9</v>
      </c>
    </row>
    <row r="78" spans="1:6" ht="12.75">
      <c r="A78" t="s">
        <v>10</v>
      </c>
      <c r="B78">
        <v>131671</v>
      </c>
      <c r="C78">
        <v>132545</v>
      </c>
      <c r="D78" s="3">
        <f>C78-B78</f>
        <v>874</v>
      </c>
      <c r="E78" s="4">
        <f>100*D78/(D78+D79)</f>
        <v>100</v>
      </c>
      <c r="F78" t="s">
        <v>11</v>
      </c>
    </row>
    <row r="79" spans="1:6" ht="12.75">
      <c r="A79" t="s">
        <v>12</v>
      </c>
      <c r="B79">
        <v>16968</v>
      </c>
      <c r="C79">
        <v>16968</v>
      </c>
      <c r="D79" s="3">
        <f>C79-B79</f>
        <v>0</v>
      </c>
      <c r="E79" s="4">
        <f>D86/(D78+D79)/60</f>
        <v>4.997520976356503</v>
      </c>
      <c r="F79" t="s">
        <v>13</v>
      </c>
    </row>
    <row r="80" spans="1:6" ht="12.75">
      <c r="A80" t="s">
        <v>14</v>
      </c>
      <c r="B80">
        <v>349790589</v>
      </c>
      <c r="C80">
        <v>353357801</v>
      </c>
      <c r="D80" s="3">
        <f>C80-B80</f>
        <v>3567212</v>
      </c>
      <c r="E80" s="4">
        <f>100*D80/(D85)</f>
        <v>37.04171519427936</v>
      </c>
      <c r="F80" t="s">
        <v>15</v>
      </c>
    </row>
    <row r="81" spans="1:6" ht="12.75">
      <c r="A81" t="s">
        <v>16</v>
      </c>
      <c r="B81">
        <v>371511432</v>
      </c>
      <c r="C81">
        <v>373642025</v>
      </c>
      <c r="D81" s="3">
        <f>C81-B81</f>
        <v>2130593</v>
      </c>
      <c r="E81" s="4">
        <f>100*D81/(D85)</f>
        <v>22.123949768313533</v>
      </c>
      <c r="F81" t="s">
        <v>15</v>
      </c>
    </row>
    <row r="82" spans="1:6" ht="12.75">
      <c r="A82" t="s">
        <v>17</v>
      </c>
      <c r="B82">
        <v>11381</v>
      </c>
      <c r="C82">
        <v>11446</v>
      </c>
      <c r="D82" s="3">
        <f>C82-B82</f>
        <v>65</v>
      </c>
      <c r="E82" s="4">
        <f>D82/D86</f>
        <v>0.000248025336741964</v>
      </c>
      <c r="F82" t="s">
        <v>18</v>
      </c>
    </row>
    <row r="83" spans="1:6" ht="12.75">
      <c r="A83" t="s">
        <v>19</v>
      </c>
      <c r="B83">
        <v>603075994</v>
      </c>
      <c r="C83">
        <v>607008445</v>
      </c>
      <c r="D83" s="3">
        <f>C83-B83</f>
        <v>3932451</v>
      </c>
      <c r="E83" s="4">
        <f>100*D83/(D85)</f>
        <v>40.83433503740711</v>
      </c>
      <c r="F83" t="s">
        <v>15</v>
      </c>
    </row>
    <row r="84" spans="1:8" ht="12.75">
      <c r="A84" t="s">
        <v>20</v>
      </c>
      <c r="B84">
        <v>55894203308</v>
      </c>
      <c r="C84">
        <v>56280790734</v>
      </c>
      <c r="D84" s="3">
        <f>C84-B84</f>
        <v>386587426</v>
      </c>
      <c r="E84" s="4">
        <f>D84/D86</f>
        <v>1475.1304079055244</v>
      </c>
      <c r="F84" t="s">
        <v>18</v>
      </c>
      <c r="G84" s="4">
        <f>E84*8*1024/(1024*1024)</f>
        <v>11.52445631176191</v>
      </c>
      <c r="H84" t="s">
        <v>21</v>
      </c>
    </row>
    <row r="85" spans="1:8" ht="12.75">
      <c r="A85" t="s">
        <v>22</v>
      </c>
      <c r="B85" s="6"/>
      <c r="C85" s="6"/>
      <c r="D85" s="3">
        <f>D80+D81+D83</f>
        <v>9630256</v>
      </c>
      <c r="E85" s="4">
        <f>D85/D86</f>
        <v>36.74688442017414</v>
      </c>
      <c r="F85" t="s">
        <v>18</v>
      </c>
      <c r="G85" s="4">
        <f>E85*8*1024/(1024*1024)</f>
        <v>0.2870850345326105</v>
      </c>
      <c r="H85" t="s">
        <v>21</v>
      </c>
    </row>
    <row r="86" spans="1:7" ht="12.75">
      <c r="A86" t="s">
        <v>23</v>
      </c>
      <c r="B86" s="6">
        <v>40252.427256944444</v>
      </c>
      <c r="C86" s="6">
        <v>40255.46047453704</v>
      </c>
      <c r="D86" s="7">
        <f>24*60*60*(C86-B86)</f>
        <v>262070.00000013504</v>
      </c>
      <c r="E86" s="4"/>
      <c r="F86" t="s">
        <v>24</v>
      </c>
      <c r="G86" s="4"/>
    </row>
    <row r="87" spans="1:7" ht="12.75">
      <c r="A87" t="s">
        <v>25</v>
      </c>
      <c r="B87" s="8"/>
      <c r="C87" s="8"/>
      <c r="D87" s="9"/>
      <c r="E87" s="4">
        <f>D80/(D79+D78)*8192/1024/1024</f>
        <v>31.886548913043477</v>
      </c>
      <c r="F87" t="s">
        <v>26</v>
      </c>
      <c r="G87" s="4"/>
    </row>
    <row r="88" spans="2:7" ht="12.75">
      <c r="B88" s="8"/>
      <c r="C88" s="8"/>
      <c r="D88" s="9"/>
      <c r="E88" s="4"/>
      <c r="G88" s="4"/>
    </row>
    <row r="89" spans="1:7" ht="12.75">
      <c r="A89" s="10" t="s">
        <v>27</v>
      </c>
      <c r="B89" s="8"/>
      <c r="C89" s="8"/>
      <c r="D89" s="9"/>
      <c r="E89" s="4"/>
      <c r="G89" s="4"/>
    </row>
    <row r="91" spans="1:5" ht="12.75">
      <c r="A91" t="s">
        <v>40</v>
      </c>
      <c r="B91" t="s">
        <v>29</v>
      </c>
      <c r="C91" t="s">
        <v>41</v>
      </c>
      <c r="D91" s="16" t="s">
        <v>31</v>
      </c>
      <c r="E91" s="11" t="s">
        <v>32</v>
      </c>
    </row>
    <row r="92" spans="1:5" ht="12.75">
      <c r="A92">
        <v>4175</v>
      </c>
      <c r="B92" t="s">
        <v>33</v>
      </c>
      <c r="C92">
        <v>5</v>
      </c>
      <c r="D92" s="11">
        <f>$A92/SUM($A$92:$A$102)</f>
        <v>0.0637054443359375</v>
      </c>
      <c r="E92" s="11">
        <f>SUM($D$92:D92)</f>
        <v>0.0637054443359375</v>
      </c>
    </row>
    <row r="93" spans="1:5" ht="12.75">
      <c r="A93">
        <v>5596</v>
      </c>
      <c r="B93" t="s">
        <v>34</v>
      </c>
      <c r="C93">
        <v>5</v>
      </c>
      <c r="D93" s="11">
        <f>$A93/SUM($A$92:$A$102)</f>
        <v>0.08538818359375</v>
      </c>
      <c r="E93" s="11">
        <f>SUM($D$92:D93)</f>
        <v>0.1490936279296875</v>
      </c>
    </row>
    <row r="94" spans="1:5" ht="12.75">
      <c r="A94">
        <v>1733</v>
      </c>
      <c r="B94" t="s">
        <v>33</v>
      </c>
      <c r="C94">
        <v>4</v>
      </c>
      <c r="D94" s="11">
        <f>$A94/SUM($A$92:$A$102)</f>
        <v>0.0264434814453125</v>
      </c>
      <c r="E94" s="11">
        <f>SUM($D$92:D94)</f>
        <v>0.175537109375</v>
      </c>
    </row>
    <row r="95" spans="1:5" ht="12.75">
      <c r="A95">
        <v>1747</v>
      </c>
      <c r="B95" t="s">
        <v>34</v>
      </c>
      <c r="C95">
        <v>4</v>
      </c>
      <c r="D95" s="11">
        <f>$A95/SUM($A$92:$A$102)</f>
        <v>0.0266571044921875</v>
      </c>
      <c r="E95" s="11">
        <f>SUM($D$92:D95)</f>
        <v>0.2021942138671875</v>
      </c>
    </row>
    <row r="96" spans="1:5" ht="12.75">
      <c r="A96">
        <v>1633</v>
      </c>
      <c r="B96" t="s">
        <v>33</v>
      </c>
      <c r="C96">
        <v>3</v>
      </c>
      <c r="D96" s="11">
        <f>$A96/SUM($A$92:$A$102)</f>
        <v>0.0249176025390625</v>
      </c>
      <c r="E96" s="11">
        <f>SUM($D$92:D96)</f>
        <v>0.22711181640625</v>
      </c>
    </row>
    <row r="97" spans="1:5" ht="12.75">
      <c r="A97">
        <v>1329</v>
      </c>
      <c r="B97" t="s">
        <v>34</v>
      </c>
      <c r="C97">
        <v>3</v>
      </c>
      <c r="D97" s="11">
        <f>$A97/SUM($A$92:$A$102)</f>
        <v>0.0202789306640625</v>
      </c>
      <c r="E97" s="11">
        <f>SUM($D$92:D97)</f>
        <v>0.2473907470703125</v>
      </c>
    </row>
    <row r="98" spans="1:5" ht="12.75">
      <c r="A98">
        <v>4310</v>
      </c>
      <c r="B98" t="s">
        <v>33</v>
      </c>
      <c r="C98">
        <v>2</v>
      </c>
      <c r="D98" s="11">
        <f>$A98/SUM($A$92:$A$102)</f>
        <v>0.065765380859375</v>
      </c>
      <c r="E98" s="11">
        <f>SUM($D$92:D98)</f>
        <v>0.3131561279296875</v>
      </c>
    </row>
    <row r="99" spans="1:5" ht="12.75">
      <c r="A99">
        <v>2328</v>
      </c>
      <c r="B99" t="s">
        <v>34</v>
      </c>
      <c r="C99">
        <v>2</v>
      </c>
      <c r="D99" s="11">
        <f>$A99/SUM($A$92:$A$102)</f>
        <v>0.0355224609375</v>
      </c>
      <c r="E99" s="11">
        <f>SUM($D$92:D99)</f>
        <v>0.3486785888671875</v>
      </c>
    </row>
    <row r="100" spans="1:5" ht="12.75">
      <c r="A100">
        <v>13379</v>
      </c>
      <c r="B100" t="s">
        <v>33</v>
      </c>
      <c r="C100">
        <v>1</v>
      </c>
      <c r="D100" s="11">
        <f>$A100/SUM($A$92:$A$102)</f>
        <v>0.2041473388671875</v>
      </c>
      <c r="E100" s="11">
        <f>SUM($D$92:D100)</f>
        <v>0.552825927734375</v>
      </c>
    </row>
    <row r="101" spans="1:5" ht="12.75">
      <c r="A101">
        <v>2590</v>
      </c>
      <c r="B101" t="s">
        <v>34</v>
      </c>
      <c r="C101">
        <v>1</v>
      </c>
      <c r="D101" s="11">
        <f>$A101/SUM($A$92:$A$102)</f>
        <v>0.039520263671875</v>
      </c>
      <c r="E101" s="11">
        <f>SUM($D$92:D101)</f>
        <v>0.59234619140625</v>
      </c>
    </row>
    <row r="102" spans="1:5" ht="12.75">
      <c r="A102">
        <v>26716</v>
      </c>
      <c r="B102" t="s">
        <v>33</v>
      </c>
      <c r="C102">
        <v>0</v>
      </c>
      <c r="D102" s="11">
        <f>$A102/SUM($A$92:$A$102)</f>
        <v>0.40765380859375</v>
      </c>
      <c r="E102" s="11">
        <f>SUM($D$92:D102)</f>
        <v>1</v>
      </c>
    </row>
    <row r="103" spans="4:5" ht="12.75">
      <c r="D103" s="17"/>
      <c r="E103" s="17"/>
    </row>
    <row r="104" spans="1:5" ht="12.75">
      <c r="A104" t="s">
        <v>35</v>
      </c>
      <c r="B104" t="s">
        <v>36</v>
      </c>
      <c r="D104" s="12" t="s">
        <v>31</v>
      </c>
      <c r="E104" s="13" t="s">
        <v>26</v>
      </c>
    </row>
    <row r="105" spans="1:5" ht="12.75">
      <c r="A105" s="3">
        <f>A92+A94+A96+A98+A100+A102</f>
        <v>51946</v>
      </c>
      <c r="B105" t="s">
        <v>37</v>
      </c>
      <c r="D105" s="14">
        <f>A105/(A105+A106)</f>
        <v>0.792633056640625</v>
      </c>
      <c r="E105" s="4">
        <f>A105*8192/1024/1024</f>
        <v>405.828125</v>
      </c>
    </row>
    <row r="106" spans="1:5" ht="12.75">
      <c r="A106" s="3">
        <f>A93+A95+A97+A99+A101</f>
        <v>13590</v>
      </c>
      <c r="B106" t="s">
        <v>38</v>
      </c>
      <c r="D106" s="14">
        <f>A106/(A106+A105)</f>
        <v>0.207366943359375</v>
      </c>
      <c r="E106" s="4">
        <f>A106*8192/1024/1024</f>
        <v>106.171875</v>
      </c>
    </row>
  </sheetData>
  <sheetProtection selectLockedCells="1" selectUnlockedCells="1"/>
  <printOptions/>
  <pageMargins left="0.5" right="0.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2010-05-21T00:52:51Z</dcterms:modified>
  <cp:category/>
  <cp:version/>
  <cp:contentType/>
  <cp:contentStatus/>
  <cp:revision>37</cp:revision>
</cp:coreProperties>
</file>